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<sst xmlns="http://schemas.openxmlformats.org/spreadsheetml/2006/main" count="122" uniqueCount="43">
  <si>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</si>
  <si>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</si>
  <si>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</si>
  <si>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</si>
  <si>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</si>
  <si>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</si>
  <si>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</si>
  <si>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</si>
  <si>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</si>
  <si>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</si>
  <si>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</si>
  <si>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</si>
  <si>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</si>
  <si>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</si>
  <si>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</si>
  <si>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</si>
  <si>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</si>
  <si>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</si>
  <si>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</si>
  <si>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</si>
  <si>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</si>
  <si>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</si>
  <si>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</si>
  <si>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</si>
  <si>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</si>
  <si>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6</t>
  </si>
  <si>
    <t>9</t>
  </si>
  <si>
    <t>18</t>
  </si>
  <si>
    <t>25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</si>
  <si>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</si>
  <si>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</si>
  <si>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56</t>
  </si>
  <si>
    <t>Лот 2 Территориальный округ Ломоносовский</t>
  </si>
  <si>
    <t>Серафимовича ул.</t>
  </si>
  <si>
    <t>Выучейского ул.</t>
  </si>
  <si>
    <t>Г.Суфтинаул.</t>
  </si>
  <si>
    <t>Г.Суфтина. ул.</t>
  </si>
  <si>
    <t>64</t>
  </si>
  <si>
    <t>63 к.1</t>
  </si>
  <si>
    <t>Г.Суфтина ул.</t>
  </si>
  <si>
    <t>Котласскаяул.</t>
  </si>
  <si>
    <t>Урицкогоул.</t>
  </si>
  <si>
    <t>46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</si>
</sst>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2" fontId="45" fillId="33" borderId="14" xfId="0" applyNumberFormat="1" applyFont="1" applyFill="1" applyBorder="1" applyAlignment="1">
      <alignment horizontal="center"/>
    </xf>
    <xf numFmtId="172" fontId="45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5" fillId="33" borderId="15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2" fontId="45" fillId="33" borderId="17" xfId="0" applyNumberFormat="1" applyFont="1" applyFill="1" applyBorder="1" applyAlignment="1">
      <alignment horizontal="center"/>
    </xf>
    <xf numFmtId="0" fontId="46" fillId="33" borderId="15" xfId="0" applyNumberFormat="1" applyFont="1" applyFill="1" applyBorder="1" applyAlignment="1">
      <alignment horizontal="center" wrapText="1"/>
    </xf>
    <xf numFmtId="4" fontId="45" fillId="33" borderId="15" xfId="0" applyNumberFormat="1" applyFont="1" applyFill="1" applyBorder="1" applyAlignment="1">
      <alignment horizontal="center"/>
    </xf>
    <xf numFmtId="173" fontId="45" fillId="33" borderId="15" xfId="0" applyNumberFormat="1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/>
    </xf>
    <xf numFmtId="4" fontId="45" fillId="33" borderId="14" xfId="0" applyNumberFormat="1" applyFont="1" applyFill="1" applyBorder="1" applyAlignment="1">
      <alignment horizontal="center"/>
    </xf>
    <xf numFmtId="49" fontId="46" fillId="33" borderId="15" xfId="0" applyNumberFormat="1" applyFont="1" applyFill="1" applyBorder="1" applyAlignment="1">
      <alignment horizontal="center" wrapText="1"/>
    </xf>
    <xf numFmtId="49" fontId="45" fillId="33" borderId="15" xfId="0" applyNumberFormat="1" applyFont="1" applyFill="1" applyBorder="1" applyAlignment="1">
      <alignment horizontal="center"/>
    </xf>
    <xf numFmtId="172" fontId="45" fillId="33" borderId="17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2" fontId="45" fillId="33" borderId="0" xfId="0" applyNumberFormat="1" applyFont="1" applyFill="1" applyAlignment="1">
      <alignment horizontal="center"/>
    </xf>
    <xf numFmtId="1" fontId="44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 horizontal="right"/>
    </xf>
    <xf numFmtId="0" fontId="47" fillId="33" borderId="15" xfId="0" applyNumberFormat="1" applyFont="1" applyFill="1" applyBorder="1" applyAlignment="1">
      <alignment horizontal="left" wrapText="1"/>
    </xf>
    <xf numFmtId="0" fontId="44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49" fontId="25" fillId="33" borderId="22" xfId="52" applyNumberFormat="1" applyFont="1" applyFill="1" applyBorder="1" applyAlignment="1">
      <alignment horizontal="left" wrapText="1"/>
      <protection/>
    </xf>
    <xf numFmtId="49" fontId="25" fillId="33" borderId="15" xfId="0" applyNumberFormat="1" applyFont="1" applyFill="1" applyBorder="1" applyAlignment="1">
      <alignment horizontal="left" wrapText="1"/>
    </xf>
    <xf numFmtId="49" fontId="25" fillId="33" borderId="23" xfId="0" applyNumberFormat="1" applyFont="1" applyFill="1" applyBorder="1" applyAlignment="1">
      <alignment horizontal="left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9" fontId="25" fillId="33" borderId="15" xfId="52" applyNumberFormat="1" applyFont="1" applyFill="1" applyBorder="1" applyAlignment="1">
      <alignment horizontal="left" vertical="center" wrapText="1"/>
      <protection/>
    </xf>
    <xf numFmtId="49" fontId="25" fillId="33" borderId="23" xfId="52" applyNumberFormat="1" applyFont="1" applyFill="1" applyBorder="1" applyAlignment="1">
      <alignment horizontal="left" wrapText="1"/>
      <protection/>
    </xf>
    <xf numFmtId="49" fontId="25" fillId="33" borderId="24" xfId="52" applyNumberFormat="1" applyFont="1" applyFill="1" applyBorder="1" applyAlignment="1">
      <alignment horizontal="left" wrapText="1"/>
      <protection/>
    </xf>
    <xf numFmtId="175" fontId="25" fillId="33" borderId="15" xfId="52" applyNumberFormat="1" applyFont="1" applyFill="1" applyBorder="1" applyAlignment="1">
      <alignment horizontal="center" vertical="center" wrapText="1"/>
      <protection/>
    </xf>
    <xf numFmtId="49" fontId="25" fillId="33" borderId="15" xfId="52" applyNumberFormat="1" applyFont="1" applyFill="1" applyBorder="1" applyAlignment="1">
      <alignment horizontal="left" wrapText="1"/>
      <protection/>
    </xf>
    <xf numFmtId="4" fontId="25" fillId="33" borderId="15" xfId="52" applyNumberFormat="1" applyFont="1" applyFill="1" applyBorder="1" applyAlignment="1">
      <alignment horizontal="center" vertical="center" wrapText="1"/>
      <protection/>
    </xf>
    <xf numFmtId="2" fontId="1" fillId="33" borderId="14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26" fillId="33" borderId="15" xfId="0" applyNumberFormat="1" applyFont="1" applyFill="1" applyBorder="1" applyAlignment="1">
      <alignment horizontal="center" wrapText="1"/>
    </xf>
    <xf numFmtId="4" fontId="1" fillId="33" borderId="15" xfId="0" applyNumberFormat="1" applyFont="1" applyFill="1" applyBorder="1" applyAlignment="1">
      <alignment horizontal="center"/>
    </xf>
    <xf numFmtId="173" fontId="1" fillId="33" borderId="15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9" fontId="26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172" fontId="1" fillId="33" borderId="17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82" zoomScaleNormal="82" zoomScaleSheetLayoutView="100" zoomScalePageLayoutView="34" workbookViewId="0" topLeftCell="A1">
      <selection activeCell="N17" sqref="N17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36" customWidth="1"/>
    <col min="9" max="9" width="11.25390625" style="1" bestFit="1" customWidth="1"/>
    <col min="10" max="11" width="11.25390625" style="36" bestFit="1" customWidth="1"/>
    <col min="12" max="16384" width="9.125" style="1" customWidth="1"/>
  </cols>
  <sheetData>
    <row r="1" spans="2:11" s="2" customFormat="1" ht="27" customHeight="1">
      <c r="B1" s="3"/>
      <c r="C1" s="40" t="s">
        <v>29</v>
      </c>
      <c r="D1" s="40"/>
      <c r="E1" s="40"/>
      <c r="F1" s="40"/>
      <c r="G1" s="37"/>
      <c r="H1" s="18"/>
      <c r="J1" s="18"/>
      <c r="K1" s="18"/>
    </row>
    <row r="2" spans="2:11" s="2" customFormat="1" ht="41.25" customHeight="1">
      <c r="B2" s="4"/>
      <c r="C2" s="40" t="s">
        <v>30</v>
      </c>
      <c r="D2" s="40"/>
      <c r="E2" s="40"/>
      <c r="F2" s="40"/>
      <c r="G2" s="38"/>
      <c r="H2" s="18"/>
      <c r="J2" s="18"/>
      <c r="K2" s="18"/>
    </row>
    <row r="3" spans="1:11" s="5" customFormat="1" ht="63" customHeight="1">
      <c r="A3" s="41" t="s">
        <v>21</v>
      </c>
      <c r="B3" s="41"/>
      <c r="C3" s="19"/>
      <c r="D3" s="19"/>
      <c r="E3" s="19"/>
      <c r="F3" s="19"/>
      <c r="G3" s="19"/>
      <c r="H3" s="19"/>
      <c r="J3" s="19"/>
      <c r="K3" s="19"/>
    </row>
    <row r="4" spans="1:11" s="2" customFormat="1" ht="18.75" customHeight="1">
      <c r="A4" s="44" t="s">
        <v>32</v>
      </c>
      <c r="B4" s="44"/>
      <c r="C4" s="18"/>
      <c r="D4" s="18"/>
      <c r="E4" s="18"/>
      <c r="F4" s="18"/>
      <c r="G4" s="18"/>
      <c r="H4" s="18"/>
      <c r="J4" s="18"/>
      <c r="K4" s="18"/>
    </row>
    <row r="5" spans="1:11" s="6" customFormat="1" ht="39" customHeight="1">
      <c r="A5" s="42" t="s">
        <v>7</v>
      </c>
      <c r="B5" s="43" t="s">
        <v>8</v>
      </c>
      <c r="C5" s="50" t="s">
        <v>33</v>
      </c>
      <c r="D5" s="50" t="s">
        <v>34</v>
      </c>
      <c r="E5" s="51" t="s">
        <v>35</v>
      </c>
      <c r="F5" s="51" t="s">
        <v>36</v>
      </c>
      <c r="G5" s="54" t="s">
        <v>34</v>
      </c>
      <c r="H5" s="54" t="s">
        <v>34</v>
      </c>
      <c r="I5" s="51" t="s">
        <v>39</v>
      </c>
      <c r="J5" s="58" t="s">
        <v>40</v>
      </c>
      <c r="K5" s="58" t="s">
        <v>41</v>
      </c>
    </row>
    <row r="6" spans="1:11" s="6" customFormat="1" ht="27" customHeight="1">
      <c r="A6" s="42"/>
      <c r="B6" s="43"/>
      <c r="C6" s="51" t="s">
        <v>37</v>
      </c>
      <c r="D6" s="51" t="s">
        <v>38</v>
      </c>
      <c r="E6" s="52" t="s">
        <v>26</v>
      </c>
      <c r="F6" s="52" t="s">
        <v>28</v>
      </c>
      <c r="G6" s="55" t="s">
        <v>31</v>
      </c>
      <c r="H6" s="56" t="s">
        <v>37</v>
      </c>
      <c r="I6" s="56" t="s">
        <v>25</v>
      </c>
      <c r="J6" s="58" t="s">
        <v>23</v>
      </c>
      <c r="K6" s="58" t="s">
        <v>42</v>
      </c>
    </row>
    <row r="7" spans="1:11" s="2" customFormat="1" ht="18.75" customHeight="1">
      <c r="A7" s="7"/>
      <c r="B7" s="7" t="s">
        <v>9</v>
      </c>
      <c r="C7" s="53">
        <v>833.8</v>
      </c>
      <c r="D7" s="53">
        <v>513.1</v>
      </c>
      <c r="E7" s="53">
        <v>562</v>
      </c>
      <c r="F7" s="53">
        <v>508</v>
      </c>
      <c r="G7" s="57">
        <v>523.6</v>
      </c>
      <c r="H7" s="57">
        <v>541.1</v>
      </c>
      <c r="I7" s="57">
        <v>340.7</v>
      </c>
      <c r="J7" s="59">
        <v>414.6</v>
      </c>
      <c r="K7" s="59">
        <v>439.3</v>
      </c>
    </row>
    <row r="8" spans="1:11" s="2" customFormat="1" ht="18.75" customHeight="1" thickBot="1">
      <c r="A8" s="7"/>
      <c r="B8" s="7" t="s">
        <v>10</v>
      </c>
      <c r="C8" s="53">
        <v>833.8</v>
      </c>
      <c r="D8" s="53">
        <v>513.1</v>
      </c>
      <c r="E8" s="53">
        <v>562</v>
      </c>
      <c r="F8" s="53">
        <v>508</v>
      </c>
      <c r="G8" s="57">
        <v>523.6</v>
      </c>
      <c r="H8" s="57">
        <v>541.1</v>
      </c>
      <c r="I8" s="57">
        <v>340.7</v>
      </c>
      <c r="J8" s="59">
        <v>414.6</v>
      </c>
      <c r="K8" s="59">
        <v>439.3</v>
      </c>
    </row>
    <row r="9" spans="1:11" s="2" customFormat="1" ht="18.75" customHeight="1" thickTop="1">
      <c r="A9" s="45" t="s">
        <v>6</v>
      </c>
      <c r="B9" s="8" t="s">
        <v>3</v>
      </c>
      <c r="C9" s="20">
        <f>C8*45%/100</f>
        <v>3.7521</v>
      </c>
      <c r="D9" s="20">
        <f>D8*20%/100</f>
        <v>1.0262</v>
      </c>
      <c r="E9" s="20">
        <f>E8*45%/100</f>
        <v>2.529</v>
      </c>
      <c r="F9" s="20">
        <f>F8*25%/100</f>
        <v>1.27</v>
      </c>
      <c r="G9" s="20">
        <f>G8*45%/100</f>
        <v>2.3562</v>
      </c>
      <c r="H9" s="20">
        <f>H8*45%/100</f>
        <v>2.43495</v>
      </c>
      <c r="I9" s="60">
        <f>I8*25%/100</f>
        <v>0.85175</v>
      </c>
      <c r="J9" s="20">
        <f>J8*45%/100</f>
        <v>1.8657000000000001</v>
      </c>
      <c r="K9" s="20">
        <f>K8*45%/100</f>
        <v>1.97685</v>
      </c>
    </row>
    <row r="10" spans="1:11" s="5" customFormat="1" ht="18.75" customHeight="1">
      <c r="A10" s="46"/>
      <c r="B10" s="9" t="s">
        <v>13</v>
      </c>
      <c r="C10" s="21">
        <f aca="true" t="shared" si="0" ref="C10:H10">1007.68*C9</f>
        <v>3780.916128</v>
      </c>
      <c r="D10" s="21">
        <f t="shared" si="0"/>
        <v>1034.081216</v>
      </c>
      <c r="E10" s="21">
        <f t="shared" si="0"/>
        <v>2548.4227199999996</v>
      </c>
      <c r="F10" s="21">
        <f t="shared" si="0"/>
        <v>1279.7536</v>
      </c>
      <c r="G10" s="21">
        <f t="shared" si="0"/>
        <v>2374.295616</v>
      </c>
      <c r="H10" s="21">
        <f t="shared" si="0"/>
        <v>2453.650416</v>
      </c>
      <c r="I10" s="61">
        <f>1007.68*I9</f>
        <v>858.29144</v>
      </c>
      <c r="J10" s="21">
        <f>1007.68*J9</f>
        <v>1880.0285760000002</v>
      </c>
      <c r="K10" s="21">
        <f>1007.68*K9</f>
        <v>1992.0322079999999</v>
      </c>
    </row>
    <row r="11" spans="1:11" s="2" customFormat="1" ht="18.75" customHeight="1">
      <c r="A11" s="46"/>
      <c r="B11" s="9" t="s">
        <v>2</v>
      </c>
      <c r="C11" s="22">
        <f aca="true" t="shared" si="1" ref="C11:H11">C10/C7/12</f>
        <v>0.37788</v>
      </c>
      <c r="D11" s="22">
        <f t="shared" si="1"/>
        <v>0.16794666666666666</v>
      </c>
      <c r="E11" s="22">
        <f t="shared" si="1"/>
        <v>0.37787999999999994</v>
      </c>
      <c r="F11" s="22">
        <f t="shared" si="1"/>
        <v>0.20993333333333333</v>
      </c>
      <c r="G11" s="22">
        <f t="shared" si="1"/>
        <v>0.37788</v>
      </c>
      <c r="H11" s="22">
        <f t="shared" si="1"/>
        <v>0.37788</v>
      </c>
      <c r="I11" s="62">
        <f>I10/I7/12</f>
        <v>0.20993333333333333</v>
      </c>
      <c r="J11" s="22">
        <f>J10/J7/12</f>
        <v>0.37788</v>
      </c>
      <c r="K11" s="22">
        <f>K10/K7/12</f>
        <v>0.37788</v>
      </c>
    </row>
    <row r="12" spans="1:11" s="2" customFormat="1" ht="18.75" customHeight="1" thickBot="1">
      <c r="A12" s="47"/>
      <c r="B12" s="10" t="s">
        <v>0</v>
      </c>
      <c r="C12" s="23" t="s">
        <v>14</v>
      </c>
      <c r="D12" s="23" t="s">
        <v>14</v>
      </c>
      <c r="E12" s="23" t="s">
        <v>14</v>
      </c>
      <c r="F12" s="23" t="s">
        <v>14</v>
      </c>
      <c r="G12" s="23" t="s">
        <v>14</v>
      </c>
      <c r="H12" s="23" t="s">
        <v>14</v>
      </c>
      <c r="I12" s="63" t="s">
        <v>14</v>
      </c>
      <c r="J12" s="23" t="s">
        <v>14</v>
      </c>
      <c r="K12" s="23" t="s">
        <v>14</v>
      </c>
    </row>
    <row r="13" spans="1:11" s="2" customFormat="1" ht="18.75" customHeight="1" thickTop="1">
      <c r="A13" s="46" t="s">
        <v>16</v>
      </c>
      <c r="B13" s="15" t="s">
        <v>4</v>
      </c>
      <c r="C13" s="24">
        <f>C8*10%/10</f>
        <v>8.338</v>
      </c>
      <c r="D13" s="24">
        <f>D8*8%/10</f>
        <v>4.1048</v>
      </c>
      <c r="E13" s="24">
        <f>E8*10%/10</f>
        <v>5.62</v>
      </c>
      <c r="F13" s="24">
        <f>F8*8%/10</f>
        <v>4.064</v>
      </c>
      <c r="G13" s="24">
        <f>G8*10%/10</f>
        <v>5.236000000000001</v>
      </c>
      <c r="H13" s="24">
        <f>H8*10%/10</f>
        <v>5.4110000000000005</v>
      </c>
      <c r="I13" s="64">
        <f>I8*8%/10</f>
        <v>2.7256</v>
      </c>
      <c r="J13" s="24">
        <f>J8*10%/10</f>
        <v>4.146000000000001</v>
      </c>
      <c r="K13" s="24">
        <f>K8*10%/10</f>
        <v>4.393000000000001</v>
      </c>
    </row>
    <row r="14" spans="1:11" s="2" customFormat="1" ht="18.75" customHeight="1">
      <c r="A14" s="46"/>
      <c r="B14" s="9" t="s">
        <v>13</v>
      </c>
      <c r="C14" s="22">
        <f aca="true" t="shared" si="2" ref="C14:H14">2281.73*C13</f>
        <v>19025.064739999998</v>
      </c>
      <c r="D14" s="22">
        <f t="shared" si="2"/>
        <v>9366.045304</v>
      </c>
      <c r="E14" s="22">
        <f t="shared" si="2"/>
        <v>12823.3226</v>
      </c>
      <c r="F14" s="22">
        <f t="shared" si="2"/>
        <v>9272.95072</v>
      </c>
      <c r="G14" s="22">
        <f t="shared" si="2"/>
        <v>11947.138280000001</v>
      </c>
      <c r="H14" s="22">
        <f t="shared" si="2"/>
        <v>12346.441030000002</v>
      </c>
      <c r="I14" s="62">
        <f>2281.73*I13</f>
        <v>6219.083288</v>
      </c>
      <c r="J14" s="22">
        <f>2281.73*J13</f>
        <v>9460.052580000001</v>
      </c>
      <c r="K14" s="22">
        <f>2281.73*K13</f>
        <v>10023.639890000002</v>
      </c>
    </row>
    <row r="15" spans="1:11" s="2" customFormat="1" ht="18.75" customHeight="1">
      <c r="A15" s="46"/>
      <c r="B15" s="9" t="s">
        <v>2</v>
      </c>
      <c r="C15" s="22">
        <f aca="true" t="shared" si="3" ref="C15:H15">C14/C7/12</f>
        <v>1.9014416666666667</v>
      </c>
      <c r="D15" s="22">
        <f t="shared" si="3"/>
        <v>1.5211533333333331</v>
      </c>
      <c r="E15" s="22">
        <f t="shared" si="3"/>
        <v>1.9014416666666667</v>
      </c>
      <c r="F15" s="22">
        <f t="shared" si="3"/>
        <v>1.5211533333333334</v>
      </c>
      <c r="G15" s="22">
        <f t="shared" si="3"/>
        <v>1.9014416666666667</v>
      </c>
      <c r="H15" s="22">
        <f t="shared" si="3"/>
        <v>1.901441666666667</v>
      </c>
      <c r="I15" s="62">
        <f>I14/I7/12</f>
        <v>1.5211533333333334</v>
      </c>
      <c r="J15" s="22">
        <f>J14/J7/12</f>
        <v>1.901441666666667</v>
      </c>
      <c r="K15" s="22">
        <f>K14/K7/12</f>
        <v>1.901441666666667</v>
      </c>
    </row>
    <row r="16" spans="1:11" s="2" customFormat="1" ht="18.75" customHeight="1" thickBot="1">
      <c r="A16" s="47"/>
      <c r="B16" s="10" t="s">
        <v>0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  <c r="I16" s="63" t="s">
        <v>14</v>
      </c>
      <c r="J16" s="23" t="s">
        <v>14</v>
      </c>
      <c r="K16" s="23" t="s">
        <v>14</v>
      </c>
    </row>
    <row r="17" spans="1:11" s="16" customFormat="1" ht="18.75" customHeight="1" thickTop="1">
      <c r="A17" s="45" t="s">
        <v>17</v>
      </c>
      <c r="B17" s="11" t="s">
        <v>11</v>
      </c>
      <c r="C17" s="25">
        <v>464.6</v>
      </c>
      <c r="D17" s="25">
        <v>573.4</v>
      </c>
      <c r="E17" s="25">
        <v>355.2</v>
      </c>
      <c r="F17" s="39">
        <v>561</v>
      </c>
      <c r="G17" s="25">
        <v>309.6</v>
      </c>
      <c r="H17" s="25">
        <v>419.7</v>
      </c>
      <c r="I17" s="65">
        <v>477.6</v>
      </c>
      <c r="J17" s="25">
        <v>440</v>
      </c>
      <c r="K17" s="25">
        <v>450</v>
      </c>
    </row>
    <row r="18" spans="1:11" s="2" customFormat="1" ht="18.75" customHeight="1">
      <c r="A18" s="46"/>
      <c r="B18" s="12" t="s">
        <v>4</v>
      </c>
      <c r="C18" s="26">
        <f>C17*0.15</f>
        <v>69.69</v>
      </c>
      <c r="D18" s="26">
        <f>D17*0.1</f>
        <v>57.34</v>
      </c>
      <c r="E18" s="26">
        <f>E17*0.15</f>
        <v>53.279999999999994</v>
      </c>
      <c r="F18" s="26">
        <f>F17*0.11</f>
        <v>61.71</v>
      </c>
      <c r="G18" s="26">
        <f>G17*0.15</f>
        <v>46.440000000000005</v>
      </c>
      <c r="H18" s="26">
        <f aca="true" t="shared" si="4" ref="C18:H18">H17*0.1</f>
        <v>41.97</v>
      </c>
      <c r="I18" s="66">
        <f>I17*0.08</f>
        <v>38.208000000000006</v>
      </c>
      <c r="J18" s="26">
        <f>J17*0.1</f>
        <v>44</v>
      </c>
      <c r="K18" s="26">
        <f>K17*0.1</f>
        <v>45</v>
      </c>
    </row>
    <row r="19" spans="1:11" s="2" customFormat="1" ht="18.75" customHeight="1">
      <c r="A19" s="46"/>
      <c r="B19" s="9" t="s">
        <v>13</v>
      </c>
      <c r="C19" s="27">
        <f aca="true" t="shared" si="5" ref="C19:H19">445.14*C18</f>
        <v>31021.806599999996</v>
      </c>
      <c r="D19" s="27">
        <f t="shared" si="5"/>
        <v>25524.3276</v>
      </c>
      <c r="E19" s="27">
        <f t="shared" si="5"/>
        <v>23717.059199999996</v>
      </c>
      <c r="F19" s="27">
        <f t="shared" si="5"/>
        <v>27469.5894</v>
      </c>
      <c r="G19" s="27">
        <f t="shared" si="5"/>
        <v>20672.301600000003</v>
      </c>
      <c r="H19" s="27">
        <f t="shared" si="5"/>
        <v>18682.5258</v>
      </c>
      <c r="I19" s="67">
        <f>445.14*I18</f>
        <v>17007.90912</v>
      </c>
      <c r="J19" s="27">
        <f>445.14*J18</f>
        <v>19586.16</v>
      </c>
      <c r="K19" s="27">
        <f>445.14*K18</f>
        <v>20031.3</v>
      </c>
    </row>
    <row r="20" spans="1:11" s="2" customFormat="1" ht="18.75" customHeight="1">
      <c r="A20" s="46"/>
      <c r="B20" s="9" t="s">
        <v>2</v>
      </c>
      <c r="C20" s="22">
        <f aca="true" t="shared" si="6" ref="C20:H20">C19/C7/12</f>
        <v>3.1004444111297675</v>
      </c>
      <c r="D20" s="22">
        <f t="shared" si="6"/>
        <v>4.145443968037419</v>
      </c>
      <c r="E20" s="22">
        <f t="shared" si="6"/>
        <v>3.516764412811387</v>
      </c>
      <c r="F20" s="22">
        <f t="shared" si="6"/>
        <v>4.506166240157481</v>
      </c>
      <c r="G20" s="22">
        <f t="shared" si="6"/>
        <v>3.2900912910618794</v>
      </c>
      <c r="H20" s="22">
        <f t="shared" si="6"/>
        <v>2.877244779153576</v>
      </c>
      <c r="I20" s="62">
        <f>I19/I7/12</f>
        <v>4.160040387437628</v>
      </c>
      <c r="J20" s="22">
        <f>J19/J7/12</f>
        <v>3.936758321273516</v>
      </c>
      <c r="K20" s="22">
        <f>K19/K7/12</f>
        <v>3.799852037332119</v>
      </c>
    </row>
    <row r="21" spans="1:11" s="2" customFormat="1" ht="18.75" customHeight="1" thickBot="1">
      <c r="A21" s="47"/>
      <c r="B21" s="10" t="s">
        <v>0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63" t="s">
        <v>14</v>
      </c>
      <c r="J21" s="23" t="s">
        <v>14</v>
      </c>
      <c r="K21" s="23" t="s">
        <v>14</v>
      </c>
    </row>
    <row r="22" spans="1:11" s="2" customFormat="1" ht="18.75" customHeight="1" thickTop="1">
      <c r="A22" s="45" t="s">
        <v>18</v>
      </c>
      <c r="B22" s="8" t="s">
        <v>4</v>
      </c>
      <c r="C22" s="28">
        <f>C8*0.25%</f>
        <v>2.0845</v>
      </c>
      <c r="D22" s="28">
        <f>D8*0.25%</f>
        <v>1.28275</v>
      </c>
      <c r="E22" s="28">
        <f>E8*0.25%</f>
        <v>1.405</v>
      </c>
      <c r="F22" s="28">
        <f>F8*0.25%</f>
        <v>1.27</v>
      </c>
      <c r="G22" s="28">
        <f>G8*0.15%</f>
        <v>0.7854000000000001</v>
      </c>
      <c r="H22" s="28">
        <f>H8*0.25%</f>
        <v>1.3527500000000001</v>
      </c>
      <c r="I22" s="68">
        <f>I8*0.15%</f>
        <v>0.51105</v>
      </c>
      <c r="J22" s="28">
        <f>J8*0.25%</f>
        <v>1.0365</v>
      </c>
      <c r="K22" s="28">
        <f>K8*0.25%</f>
        <v>1.09825</v>
      </c>
    </row>
    <row r="23" spans="1:11" s="2" customFormat="1" ht="18.75" customHeight="1">
      <c r="A23" s="46"/>
      <c r="B23" s="9" t="s">
        <v>13</v>
      </c>
      <c r="C23" s="26">
        <f aca="true" t="shared" si="7" ref="C23:H23">71.18*C22</f>
        <v>148.37471</v>
      </c>
      <c r="D23" s="26">
        <f t="shared" si="7"/>
        <v>91.30614500000001</v>
      </c>
      <c r="E23" s="26">
        <f t="shared" si="7"/>
        <v>100.0079</v>
      </c>
      <c r="F23" s="26">
        <f t="shared" si="7"/>
        <v>90.39860000000002</v>
      </c>
      <c r="G23" s="26">
        <f t="shared" si="7"/>
        <v>55.904772000000015</v>
      </c>
      <c r="H23" s="26">
        <f t="shared" si="7"/>
        <v>96.28874500000002</v>
      </c>
      <c r="I23" s="66">
        <f>71.18*I22</f>
        <v>36.376539</v>
      </c>
      <c r="J23" s="26">
        <f>71.18*J22</f>
        <v>73.77807</v>
      </c>
      <c r="K23" s="26">
        <f>71.18*K22</f>
        <v>78.173435</v>
      </c>
    </row>
    <row r="24" spans="1:11" s="2" customFormat="1" ht="18.75" customHeight="1">
      <c r="A24" s="46"/>
      <c r="B24" s="9" t="s">
        <v>2</v>
      </c>
      <c r="C24" s="26">
        <f aca="true" t="shared" si="8" ref="C24:H24">C23/C7/12</f>
        <v>0.014829166666666666</v>
      </c>
      <c r="D24" s="26">
        <f t="shared" si="8"/>
        <v>0.01482916666666667</v>
      </c>
      <c r="E24" s="26">
        <f t="shared" si="8"/>
        <v>0.01482916666666667</v>
      </c>
      <c r="F24" s="26">
        <f t="shared" si="8"/>
        <v>0.01482916666666667</v>
      </c>
      <c r="G24" s="26">
        <f t="shared" si="8"/>
        <v>0.008897500000000003</v>
      </c>
      <c r="H24" s="26">
        <f t="shared" si="8"/>
        <v>0.01482916666666667</v>
      </c>
      <c r="I24" s="66">
        <f>I23/I7/12</f>
        <v>0.008897500000000001</v>
      </c>
      <c r="J24" s="26">
        <f>J23/J7/12</f>
        <v>0.014829166666666666</v>
      </c>
      <c r="K24" s="26">
        <f>K23/K7/12</f>
        <v>0.014829166666666666</v>
      </c>
    </row>
    <row r="25" spans="1:11" s="2" customFormat="1" ht="18.75" customHeight="1" thickBot="1">
      <c r="A25" s="47"/>
      <c r="B25" s="10" t="s">
        <v>0</v>
      </c>
      <c r="C25" s="23" t="s">
        <v>14</v>
      </c>
      <c r="D25" s="23" t="s">
        <v>14</v>
      </c>
      <c r="E25" s="23" t="s">
        <v>14</v>
      </c>
      <c r="F25" s="23" t="s">
        <v>14</v>
      </c>
      <c r="G25" s="23" t="s">
        <v>14</v>
      </c>
      <c r="H25" s="23" t="s">
        <v>14</v>
      </c>
      <c r="I25" s="63" t="s">
        <v>14</v>
      </c>
      <c r="J25" s="23" t="s">
        <v>14</v>
      </c>
      <c r="K25" s="23" t="s">
        <v>14</v>
      </c>
    </row>
    <row r="26" spans="1:11" s="2" customFormat="1" ht="18.75" customHeight="1" thickTop="1">
      <c r="A26" s="45" t="s">
        <v>19</v>
      </c>
      <c r="B26" s="8" t="s">
        <v>5</v>
      </c>
      <c r="C26" s="29">
        <f>C8*0.7%</f>
        <v>5.836599999999999</v>
      </c>
      <c r="D26" s="29">
        <f>D8*0.7%</f>
        <v>3.5917</v>
      </c>
      <c r="E26" s="29">
        <f>E8*0.7%</f>
        <v>3.9339999999999997</v>
      </c>
      <c r="F26" s="29">
        <f>F8*0.7%</f>
        <v>3.5559999999999996</v>
      </c>
      <c r="G26" s="29">
        <f>G8*0.5%</f>
        <v>2.6180000000000003</v>
      </c>
      <c r="H26" s="29">
        <f>H8*0.7%</f>
        <v>3.7876999999999996</v>
      </c>
      <c r="I26" s="69">
        <f>I8*0.7%</f>
        <v>2.3848999999999996</v>
      </c>
      <c r="J26" s="29">
        <f>J8*0.7%</f>
        <v>2.9021999999999997</v>
      </c>
      <c r="K26" s="29">
        <f>K8*0.7%</f>
        <v>3.0751</v>
      </c>
    </row>
    <row r="27" spans="1:11" s="2" customFormat="1" ht="18.75" customHeight="1">
      <c r="A27" s="46"/>
      <c r="B27" s="9" t="s">
        <v>13</v>
      </c>
      <c r="C27" s="26">
        <f aca="true" t="shared" si="9" ref="C27:H27">45.32*C26</f>
        <v>264.514712</v>
      </c>
      <c r="D27" s="26">
        <f t="shared" si="9"/>
        <v>162.775844</v>
      </c>
      <c r="E27" s="26">
        <f t="shared" si="9"/>
        <v>178.28887999999998</v>
      </c>
      <c r="F27" s="26">
        <f t="shared" si="9"/>
        <v>161.15792</v>
      </c>
      <c r="G27" s="26">
        <f t="shared" si="9"/>
        <v>118.64776000000002</v>
      </c>
      <c r="H27" s="26">
        <f t="shared" si="9"/>
        <v>171.65856399999998</v>
      </c>
      <c r="I27" s="66">
        <f>45.32*I26</f>
        <v>108.08366799999997</v>
      </c>
      <c r="J27" s="26">
        <f>45.32*J26</f>
        <v>131.527704</v>
      </c>
      <c r="K27" s="26">
        <f>45.32*K26</f>
        <v>139.363532</v>
      </c>
    </row>
    <row r="28" spans="1:11" s="2" customFormat="1" ht="18.75" customHeight="1">
      <c r="A28" s="46"/>
      <c r="B28" s="9" t="s">
        <v>2</v>
      </c>
      <c r="C28" s="26">
        <f aca="true" t="shared" si="10" ref="C28:H28">C27/C7/12</f>
        <v>0.026436666666666664</v>
      </c>
      <c r="D28" s="26">
        <f t="shared" si="10"/>
        <v>0.026436666666666667</v>
      </c>
      <c r="E28" s="26">
        <f t="shared" si="10"/>
        <v>0.026436666666666664</v>
      </c>
      <c r="F28" s="26">
        <f t="shared" si="10"/>
        <v>0.026436666666666664</v>
      </c>
      <c r="G28" s="26">
        <f t="shared" si="10"/>
        <v>0.018883333333333335</v>
      </c>
      <c r="H28" s="26">
        <f t="shared" si="10"/>
        <v>0.026436666666666664</v>
      </c>
      <c r="I28" s="66">
        <f>I27/I7/12</f>
        <v>0.02643666666666666</v>
      </c>
      <c r="J28" s="26">
        <f>J27/J7/12</f>
        <v>0.026436666666666664</v>
      </c>
      <c r="K28" s="26">
        <f>K27/K7/12</f>
        <v>0.026436666666666664</v>
      </c>
    </row>
    <row r="29" spans="1:11" s="2" customFormat="1" ht="18.75" customHeight="1" thickBot="1">
      <c r="A29" s="47"/>
      <c r="B29" s="10" t="s">
        <v>0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14</v>
      </c>
      <c r="H29" s="23" t="s">
        <v>14</v>
      </c>
      <c r="I29" s="63" t="s">
        <v>14</v>
      </c>
      <c r="J29" s="23" t="s">
        <v>14</v>
      </c>
      <c r="K29" s="23" t="s">
        <v>14</v>
      </c>
    </row>
    <row r="30" spans="1:11" s="16" customFormat="1" ht="18.75" customHeight="1" thickTop="1">
      <c r="A30" s="45" t="s">
        <v>20</v>
      </c>
      <c r="B30" s="11" t="s">
        <v>15</v>
      </c>
      <c r="C30" s="30" t="s">
        <v>22</v>
      </c>
      <c r="D30" s="30" t="s">
        <v>22</v>
      </c>
      <c r="E30" s="30" t="s">
        <v>22</v>
      </c>
      <c r="F30" s="30" t="s">
        <v>22</v>
      </c>
      <c r="G30" s="30" t="s">
        <v>24</v>
      </c>
      <c r="H30" s="30" t="s">
        <v>24</v>
      </c>
      <c r="I30" s="70" t="s">
        <v>27</v>
      </c>
      <c r="J30" s="30" t="s">
        <v>22</v>
      </c>
      <c r="K30" s="30" t="s">
        <v>22</v>
      </c>
    </row>
    <row r="31" spans="1:11" s="2" customFormat="1" ht="18.75" customHeight="1">
      <c r="A31" s="46"/>
      <c r="B31" s="13" t="s">
        <v>4</v>
      </c>
      <c r="C31" s="31">
        <f aca="true" t="shared" si="11" ref="C31:H31">C30*8%</f>
        <v>0</v>
      </c>
      <c r="D31" s="31">
        <f t="shared" si="11"/>
        <v>0</v>
      </c>
      <c r="E31" s="31">
        <f t="shared" si="11"/>
        <v>0</v>
      </c>
      <c r="F31" s="31">
        <f t="shared" si="11"/>
        <v>0</v>
      </c>
      <c r="G31" s="31">
        <f t="shared" si="11"/>
        <v>1.28</v>
      </c>
      <c r="H31" s="31">
        <f t="shared" si="11"/>
        <v>1.28</v>
      </c>
      <c r="I31" s="71">
        <f>I30*8%</f>
        <v>1.44</v>
      </c>
      <c r="J31" s="31">
        <f>J30*8%</f>
        <v>0</v>
      </c>
      <c r="K31" s="31">
        <f>K30*8%</f>
        <v>0</v>
      </c>
    </row>
    <row r="32" spans="1:11" s="2" customFormat="1" ht="18.75" customHeight="1">
      <c r="A32" s="46"/>
      <c r="B32" s="14" t="s">
        <v>1</v>
      </c>
      <c r="C32" s="27">
        <f aca="true" t="shared" si="12" ref="C32:H32">C31*1209.48</f>
        <v>0</v>
      </c>
      <c r="D32" s="27">
        <f t="shared" si="12"/>
        <v>0</v>
      </c>
      <c r="E32" s="27">
        <f t="shared" si="12"/>
        <v>0</v>
      </c>
      <c r="F32" s="27">
        <f t="shared" si="12"/>
        <v>0</v>
      </c>
      <c r="G32" s="27">
        <f t="shared" si="12"/>
        <v>1548.1344000000001</v>
      </c>
      <c r="H32" s="27">
        <f t="shared" si="12"/>
        <v>1548.1344000000001</v>
      </c>
      <c r="I32" s="67">
        <f>I31*1209.48</f>
        <v>1741.6512</v>
      </c>
      <c r="J32" s="27">
        <f>J31*1209.48</f>
        <v>0</v>
      </c>
      <c r="K32" s="27">
        <f>K31*1209.48</f>
        <v>0</v>
      </c>
    </row>
    <row r="33" spans="1:11" s="2" customFormat="1" ht="18.75" customHeight="1">
      <c r="A33" s="46"/>
      <c r="B33" s="14" t="s">
        <v>2</v>
      </c>
      <c r="C33" s="22">
        <f aca="true" t="shared" si="13" ref="C33:H33">C32/C7</f>
        <v>0</v>
      </c>
      <c r="D33" s="22">
        <f t="shared" si="13"/>
        <v>0</v>
      </c>
      <c r="E33" s="22">
        <f t="shared" si="13"/>
        <v>0</v>
      </c>
      <c r="F33" s="22">
        <f t="shared" si="13"/>
        <v>0</v>
      </c>
      <c r="G33" s="22">
        <f t="shared" si="13"/>
        <v>2.9567119938884647</v>
      </c>
      <c r="H33" s="22">
        <f t="shared" si="13"/>
        <v>2.861087414525966</v>
      </c>
      <c r="I33" s="62">
        <f>I32/I7</f>
        <v>5.1119788670384505</v>
      </c>
      <c r="J33" s="22">
        <f>J32/J7</f>
        <v>0</v>
      </c>
      <c r="K33" s="22">
        <f>K32/K7</f>
        <v>0</v>
      </c>
    </row>
    <row r="34" spans="1:11" s="2" customFormat="1" ht="18.75" customHeight="1" thickBot="1">
      <c r="A34" s="47"/>
      <c r="B34" s="10" t="s">
        <v>0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  <c r="H34" s="23" t="s">
        <v>14</v>
      </c>
      <c r="I34" s="63" t="s">
        <v>14</v>
      </c>
      <c r="J34" s="23" t="s">
        <v>14</v>
      </c>
      <c r="K34" s="23" t="s">
        <v>14</v>
      </c>
    </row>
    <row r="35" spans="1:11" s="7" customFormat="1" ht="18.75" customHeight="1" thickTop="1">
      <c r="A35" s="48" t="s">
        <v>12</v>
      </c>
      <c r="B35" s="49"/>
      <c r="C35" s="32">
        <f aca="true" t="shared" si="14" ref="C35:H35">C10+C14+C19+C23+C27+C32</f>
        <v>54240.67688999999</v>
      </c>
      <c r="D35" s="32">
        <f t="shared" si="14"/>
        <v>36178.53610900001</v>
      </c>
      <c r="E35" s="32">
        <f t="shared" si="14"/>
        <v>39367.10129999999</v>
      </c>
      <c r="F35" s="32">
        <f t="shared" si="14"/>
        <v>38273.85024</v>
      </c>
      <c r="G35" s="32">
        <f t="shared" si="14"/>
        <v>36716.422428000005</v>
      </c>
      <c r="H35" s="32">
        <f t="shared" si="14"/>
        <v>35298.698955</v>
      </c>
      <c r="I35" s="72">
        <f>I10+I14+I19+I23+I27+I32</f>
        <v>25971.395255</v>
      </c>
      <c r="J35" s="32">
        <f>J10+J14+J19+J23+J27+J32</f>
        <v>31131.546930000004</v>
      </c>
      <c r="K35" s="32">
        <f>K10+K14+K19+K23+K27+K32</f>
        <v>32264.509065000002</v>
      </c>
    </row>
    <row r="36" spans="3:11" s="7" customFormat="1" ht="13.5" customHeight="1">
      <c r="C36" s="33"/>
      <c r="D36" s="33"/>
      <c r="E36" s="33"/>
      <c r="F36" s="33"/>
      <c r="G36" s="33"/>
      <c r="H36" s="33"/>
      <c r="J36" s="33"/>
      <c r="K36" s="33"/>
    </row>
    <row r="37" spans="3:11" s="7" customFormat="1" ht="13.5" customHeight="1">
      <c r="C37" s="34">
        <f aca="true" t="shared" si="15" ref="C37:H37">C35/C7/12</f>
        <v>5.4210319111297665</v>
      </c>
      <c r="D37" s="34">
        <f t="shared" si="15"/>
        <v>5.875809801370754</v>
      </c>
      <c r="E37" s="34">
        <f t="shared" si="15"/>
        <v>5.8373519128113855</v>
      </c>
      <c r="F37" s="34">
        <f t="shared" si="15"/>
        <v>6.27851874015748</v>
      </c>
      <c r="G37" s="34">
        <f t="shared" si="15"/>
        <v>5.843586457219252</v>
      </c>
      <c r="H37" s="34">
        <f t="shared" si="15"/>
        <v>5.436256230364073</v>
      </c>
      <c r="I37" s="73">
        <f>I35/I7/12</f>
        <v>6.3524594596908335</v>
      </c>
      <c r="J37" s="34">
        <f>J35/J7/12</f>
        <v>6.257345821273518</v>
      </c>
      <c r="K37" s="34">
        <f>K35/K7/12</f>
        <v>6.12043953733212</v>
      </c>
    </row>
    <row r="38" spans="3:11" s="17" customFormat="1" ht="12.75">
      <c r="C38" s="35"/>
      <c r="D38" s="35"/>
      <c r="E38" s="35"/>
      <c r="F38" s="35"/>
      <c r="G38" s="35"/>
      <c r="H38" s="35"/>
      <c r="J38" s="35"/>
      <c r="K38" s="35"/>
    </row>
    <row r="39" spans="3:11" s="2" customFormat="1" ht="12.75">
      <c r="C39" s="18"/>
      <c r="D39" s="18"/>
      <c r="E39" s="18"/>
      <c r="F39" s="18"/>
      <c r="G39" s="18"/>
      <c r="H39" s="18"/>
      <c r="J39" s="18"/>
      <c r="K39" s="18"/>
    </row>
    <row r="40" spans="3:11" s="2" customFormat="1" ht="12.75">
      <c r="C40" s="18"/>
      <c r="D40" s="18"/>
      <c r="E40" s="18"/>
      <c r="F40" s="18"/>
      <c r="G40" s="18"/>
      <c r="H40" s="18"/>
      <c r="J40" s="18"/>
      <c r="K40" s="18"/>
    </row>
    <row r="41" spans="3:11" s="2" customFormat="1" ht="12.75">
      <c r="C41" s="18"/>
      <c r="D41" s="18"/>
      <c r="E41" s="18"/>
      <c r="F41" s="18"/>
      <c r="G41" s="18"/>
      <c r="H41" s="18"/>
      <c r="J41" s="18"/>
      <c r="K41" s="18"/>
    </row>
    <row r="42" spans="3:11" s="2" customFormat="1" ht="12.75">
      <c r="C42" s="18"/>
      <c r="D42" s="18"/>
      <c r="E42" s="18"/>
      <c r="F42" s="18"/>
      <c r="G42" s="18"/>
      <c r="H42" s="18"/>
      <c r="J42" s="18"/>
      <c r="K42" s="18"/>
    </row>
    <row r="43" spans="3:11" s="2" customFormat="1" ht="12.75">
      <c r="C43" s="18"/>
      <c r="D43" s="18"/>
      <c r="E43" s="18"/>
      <c r="F43" s="18"/>
      <c r="G43" s="18"/>
      <c r="H43" s="18"/>
      <c r="J43" s="18"/>
      <c r="K43" s="18"/>
    </row>
    <row r="44" spans="3:11" s="2" customFormat="1" ht="12.75">
      <c r="C44" s="18"/>
      <c r="D44" s="18"/>
      <c r="E44" s="18"/>
      <c r="F44" s="18"/>
      <c r="G44" s="18"/>
      <c r="H44" s="18"/>
      <c r="J44" s="18"/>
      <c r="K44" s="18"/>
    </row>
    <row r="45" spans="3:11" s="2" customFormat="1" ht="12.75">
      <c r="C45" s="18"/>
      <c r="D45" s="18"/>
      <c r="E45" s="18"/>
      <c r="F45" s="18"/>
      <c r="G45" s="18"/>
      <c r="H45" s="18"/>
      <c r="J45" s="18"/>
      <c r="K45" s="18"/>
    </row>
    <row r="46" spans="3:11" s="2" customFormat="1" ht="12.75">
      <c r="C46" s="18"/>
      <c r="D46" s="18"/>
      <c r="E46" s="18"/>
      <c r="F46" s="18"/>
      <c r="G46" s="18"/>
      <c r="H46" s="18"/>
      <c r="J46" s="18"/>
      <c r="K46" s="18"/>
    </row>
    <row r="47" spans="3:11" s="2" customFormat="1" ht="12.75">
      <c r="C47" s="18"/>
      <c r="D47" s="18"/>
      <c r="E47" s="18"/>
      <c r="F47" s="18"/>
      <c r="G47" s="18"/>
      <c r="H47" s="18"/>
      <c r="J47" s="18"/>
      <c r="K47" s="18"/>
    </row>
    <row r="48" spans="3:11" s="2" customFormat="1" ht="12.75">
      <c r="C48" s="18"/>
      <c r="D48" s="18"/>
      <c r="E48" s="18"/>
      <c r="F48" s="18"/>
      <c r="G48" s="18"/>
      <c r="H48" s="18"/>
      <c r="J48" s="18"/>
      <c r="K48" s="18"/>
    </row>
    <row r="49" spans="3:11" s="2" customFormat="1" ht="12.75">
      <c r="C49" s="18"/>
      <c r="D49" s="18"/>
      <c r="E49" s="18"/>
      <c r="F49" s="18"/>
      <c r="G49" s="18"/>
      <c r="H49" s="18"/>
      <c r="J49" s="18"/>
      <c r="K49" s="18"/>
    </row>
    <row r="50" spans="3:11" s="2" customFormat="1" ht="12.75">
      <c r="C50" s="18"/>
      <c r="D50" s="18"/>
      <c r="E50" s="18"/>
      <c r="F50" s="18"/>
      <c r="G50" s="18"/>
      <c r="H50" s="18"/>
      <c r="J50" s="18"/>
      <c r="K50" s="18"/>
    </row>
    <row r="51" spans="3:11" s="2" customFormat="1" ht="12.75">
      <c r="C51" s="18"/>
      <c r="D51" s="18"/>
      <c r="E51" s="18"/>
      <c r="F51" s="18"/>
      <c r="G51" s="18"/>
      <c r="H51" s="18"/>
      <c r="J51" s="18"/>
      <c r="K51" s="18"/>
    </row>
    <row r="52" spans="3:11" s="2" customFormat="1" ht="12.75">
      <c r="C52" s="18"/>
      <c r="D52" s="18"/>
      <c r="E52" s="18"/>
      <c r="F52" s="18"/>
      <c r="G52" s="18"/>
      <c r="H52" s="18"/>
      <c r="J52" s="18"/>
      <c r="K52" s="18"/>
    </row>
    <row r="53" spans="3:11" s="2" customFormat="1" ht="12.75">
      <c r="C53" s="18"/>
      <c r="D53" s="18"/>
      <c r="E53" s="18"/>
      <c r="F53" s="18"/>
      <c r="G53" s="18"/>
      <c r="H53" s="18"/>
      <c r="J53" s="18"/>
      <c r="K53" s="18"/>
    </row>
    <row r="54" spans="3:11" s="2" customFormat="1" ht="12.75">
      <c r="C54" s="18"/>
      <c r="D54" s="18"/>
      <c r="E54" s="18"/>
      <c r="F54" s="18"/>
      <c r="G54" s="18"/>
      <c r="H54" s="18"/>
      <c r="J54" s="18"/>
      <c r="K54" s="18"/>
    </row>
    <row r="55" spans="3:11" s="2" customFormat="1" ht="12.75">
      <c r="C55" s="18"/>
      <c r="D55" s="18"/>
      <c r="E55" s="18"/>
      <c r="F55" s="18"/>
      <c r="G55" s="18"/>
      <c r="H55" s="18"/>
      <c r="J55" s="18"/>
      <c r="K55" s="18"/>
    </row>
    <row r="56" spans="3:11" s="2" customFormat="1" ht="12.75">
      <c r="C56" s="18"/>
      <c r="D56" s="18"/>
      <c r="E56" s="18"/>
      <c r="F56" s="18"/>
      <c r="G56" s="18"/>
      <c r="H56" s="18"/>
      <c r="J56" s="18"/>
      <c r="K56" s="18"/>
    </row>
    <row r="57" spans="3:11" s="2" customFormat="1" ht="12.75">
      <c r="C57" s="18"/>
      <c r="D57" s="18"/>
      <c r="E57" s="18"/>
      <c r="F57" s="18"/>
      <c r="G57" s="18"/>
      <c r="H57" s="18"/>
      <c r="J57" s="18"/>
      <c r="K57" s="18"/>
    </row>
    <row r="58" spans="3:11" s="2" customFormat="1" ht="12.75">
      <c r="C58" s="18"/>
      <c r="D58" s="18"/>
      <c r="E58" s="18"/>
      <c r="F58" s="18"/>
      <c r="G58" s="18"/>
      <c r="H58" s="18"/>
      <c r="J58" s="18"/>
      <c r="K58" s="18"/>
    </row>
    <row r="59" spans="3:11" s="2" customFormat="1" ht="12.75">
      <c r="C59" s="18"/>
      <c r="D59" s="18"/>
      <c r="E59" s="18"/>
      <c r="F59" s="18"/>
      <c r="G59" s="18"/>
      <c r="H59" s="18"/>
      <c r="J59" s="18"/>
      <c r="K59" s="18"/>
    </row>
    <row r="60" spans="3:11" s="2" customFormat="1" ht="12.75">
      <c r="C60" s="18"/>
      <c r="D60" s="18"/>
      <c r="E60" s="18"/>
      <c r="F60" s="18"/>
      <c r="G60" s="18"/>
      <c r="H60" s="18"/>
      <c r="J60" s="18"/>
      <c r="K60" s="18"/>
    </row>
    <row r="61" spans="3:11" s="2" customFormat="1" ht="12.75">
      <c r="C61" s="18"/>
      <c r="D61" s="18"/>
      <c r="E61" s="18"/>
      <c r="F61" s="18"/>
      <c r="G61" s="18"/>
      <c r="H61" s="18"/>
      <c r="J61" s="18"/>
      <c r="K61" s="18"/>
    </row>
    <row r="62" spans="3:11" s="2" customFormat="1" ht="12.75">
      <c r="C62" s="18"/>
      <c r="D62" s="18"/>
      <c r="E62" s="18"/>
      <c r="F62" s="18"/>
      <c r="G62" s="18"/>
      <c r="H62" s="18"/>
      <c r="J62" s="18"/>
      <c r="K62" s="18"/>
    </row>
    <row r="63" spans="3:11" s="2" customFormat="1" ht="12.75">
      <c r="C63" s="18"/>
      <c r="D63" s="18"/>
      <c r="E63" s="18"/>
      <c r="F63" s="18"/>
      <c r="G63" s="18"/>
      <c r="H63" s="18"/>
      <c r="J63" s="18"/>
      <c r="K63" s="18"/>
    </row>
    <row r="64" spans="3:11" s="2" customFormat="1" ht="12.75">
      <c r="C64" s="18"/>
      <c r="D64" s="18"/>
      <c r="E64" s="18"/>
      <c r="F64" s="18"/>
      <c r="G64" s="18"/>
      <c r="H64" s="18"/>
      <c r="J64" s="18"/>
      <c r="K64" s="18"/>
    </row>
    <row r="65" spans="3:11" s="2" customFormat="1" ht="12.75">
      <c r="C65" s="18"/>
      <c r="D65" s="18"/>
      <c r="E65" s="18"/>
      <c r="F65" s="18"/>
      <c r="G65" s="18"/>
      <c r="H65" s="18"/>
      <c r="J65" s="18"/>
      <c r="K65" s="18"/>
    </row>
    <row r="66" spans="3:11" s="2" customFormat="1" ht="12.75">
      <c r="C66" s="18"/>
      <c r="D66" s="18"/>
      <c r="E66" s="18"/>
      <c r="F66" s="18"/>
      <c r="G66" s="18"/>
      <c r="H66" s="18"/>
      <c r="J66" s="18"/>
      <c r="K66" s="18"/>
    </row>
    <row r="67" spans="3:11" s="2" customFormat="1" ht="12.75">
      <c r="C67" s="18"/>
      <c r="D67" s="18"/>
      <c r="E67" s="18"/>
      <c r="F67" s="18"/>
      <c r="G67" s="18"/>
      <c r="H67" s="18"/>
      <c r="J67" s="18"/>
      <c r="K67" s="18"/>
    </row>
    <row r="68" spans="3:11" s="2" customFormat="1" ht="12.75">
      <c r="C68" s="18"/>
      <c r="D68" s="18"/>
      <c r="E68" s="18"/>
      <c r="F68" s="18"/>
      <c r="G68" s="18"/>
      <c r="H68" s="18"/>
      <c r="J68" s="18"/>
      <c r="K68" s="18"/>
    </row>
    <row r="69" spans="3:11" s="2" customFormat="1" ht="12.75">
      <c r="C69" s="18"/>
      <c r="D69" s="18"/>
      <c r="E69" s="18"/>
      <c r="F69" s="18"/>
      <c r="G69" s="18"/>
      <c r="H69" s="18"/>
      <c r="J69" s="18"/>
      <c r="K69" s="18"/>
    </row>
    <row r="70" spans="3:11" s="2" customFormat="1" ht="12.75">
      <c r="C70" s="18"/>
      <c r="D70" s="18"/>
      <c r="E70" s="18"/>
      <c r="F70" s="18"/>
      <c r="G70" s="18"/>
      <c r="H70" s="18"/>
      <c r="J70" s="18"/>
      <c r="K70" s="18"/>
    </row>
    <row r="71" spans="3:11" s="2" customFormat="1" ht="12.75">
      <c r="C71" s="18"/>
      <c r="D71" s="18"/>
      <c r="E71" s="18"/>
      <c r="F71" s="18"/>
      <c r="G71" s="18"/>
      <c r="H71" s="18"/>
      <c r="J71" s="18"/>
      <c r="K71" s="18"/>
    </row>
    <row r="72" spans="3:11" s="2" customFormat="1" ht="12.75">
      <c r="C72" s="18"/>
      <c r="D72" s="18"/>
      <c r="E72" s="18"/>
      <c r="F72" s="18"/>
      <c r="G72" s="18"/>
      <c r="H72" s="18"/>
      <c r="J72" s="18"/>
      <c r="K72" s="18"/>
    </row>
    <row r="73" spans="3:11" s="2" customFormat="1" ht="12.75">
      <c r="C73" s="18"/>
      <c r="D73" s="18"/>
      <c r="E73" s="18"/>
      <c r="F73" s="18"/>
      <c r="G73" s="18"/>
      <c r="H73" s="18"/>
      <c r="J73" s="18"/>
      <c r="K73" s="18"/>
    </row>
    <row r="74" spans="3:11" s="2" customFormat="1" ht="12.75">
      <c r="C74" s="18"/>
      <c r="D74" s="18"/>
      <c r="E74" s="18"/>
      <c r="F74" s="18"/>
      <c r="G74" s="18"/>
      <c r="H74" s="18"/>
      <c r="J74" s="18"/>
      <c r="K74" s="18"/>
    </row>
    <row r="75" spans="3:11" s="2" customFormat="1" ht="12.75">
      <c r="C75" s="18"/>
      <c r="D75" s="18"/>
      <c r="E75" s="18"/>
      <c r="F75" s="18"/>
      <c r="G75" s="18"/>
      <c r="H75" s="18"/>
      <c r="J75" s="18"/>
      <c r="K75" s="18"/>
    </row>
    <row r="76" spans="3:11" s="2" customFormat="1" ht="12.75">
      <c r="C76" s="18"/>
      <c r="D76" s="18"/>
      <c r="E76" s="18"/>
      <c r="F76" s="18"/>
      <c r="G76" s="18"/>
      <c r="H76" s="18"/>
      <c r="J76" s="18"/>
      <c r="K76" s="18"/>
    </row>
    <row r="77" spans="3:11" s="2" customFormat="1" ht="12.75">
      <c r="C77" s="18"/>
      <c r="D77" s="18"/>
      <c r="E77" s="18"/>
      <c r="F77" s="18"/>
      <c r="G77" s="18"/>
      <c r="H77" s="18"/>
      <c r="J77" s="18"/>
      <c r="K77" s="18"/>
    </row>
    <row r="78" spans="3:11" s="2" customFormat="1" ht="12.75">
      <c r="C78" s="18"/>
      <c r="D78" s="18"/>
      <c r="E78" s="18"/>
      <c r="F78" s="18"/>
      <c r="G78" s="18"/>
      <c r="H78" s="18"/>
      <c r="J78" s="18"/>
      <c r="K78" s="18"/>
    </row>
    <row r="79" spans="3:11" s="2" customFormat="1" ht="12.75">
      <c r="C79" s="18"/>
      <c r="D79" s="18"/>
      <c r="E79" s="18"/>
      <c r="F79" s="18"/>
      <c r="G79" s="18"/>
      <c r="H79" s="18"/>
      <c r="J79" s="18"/>
      <c r="K79" s="18"/>
    </row>
    <row r="80" spans="3:11" s="2" customFormat="1" ht="12.75">
      <c r="C80" s="18"/>
      <c r="D80" s="18"/>
      <c r="E80" s="18"/>
      <c r="F80" s="18"/>
      <c r="G80" s="18"/>
      <c r="H80" s="18"/>
      <c r="J80" s="18"/>
      <c r="K80" s="18"/>
    </row>
    <row r="81" spans="3:11" s="2" customFormat="1" ht="12.75">
      <c r="C81" s="18"/>
      <c r="D81" s="18"/>
      <c r="E81" s="18"/>
      <c r="F81" s="18"/>
      <c r="G81" s="18"/>
      <c r="H81" s="18"/>
      <c r="J81" s="18"/>
      <c r="K81" s="18"/>
    </row>
    <row r="82" spans="3:11" s="2" customFormat="1" ht="12.75">
      <c r="C82" s="18"/>
      <c r="D82" s="18"/>
      <c r="E82" s="18"/>
      <c r="F82" s="18"/>
      <c r="G82" s="18"/>
      <c r="H82" s="18"/>
      <c r="J82" s="18"/>
      <c r="K82" s="18"/>
    </row>
    <row r="83" spans="3:11" s="2" customFormat="1" ht="12.75">
      <c r="C83" s="18"/>
      <c r="D83" s="18"/>
      <c r="E83" s="18"/>
      <c r="F83" s="18"/>
      <c r="G83" s="18"/>
      <c r="H83" s="18"/>
      <c r="J83" s="18"/>
      <c r="K83" s="18"/>
    </row>
    <row r="84" spans="3:11" s="2" customFormat="1" ht="12.75">
      <c r="C84" s="18"/>
      <c r="D84" s="18"/>
      <c r="E84" s="18"/>
      <c r="F84" s="18"/>
      <c r="G84" s="18"/>
      <c r="H84" s="18"/>
      <c r="J84" s="18"/>
      <c r="K84" s="18"/>
    </row>
    <row r="85" spans="3:11" s="2" customFormat="1" ht="12.75">
      <c r="C85" s="18"/>
      <c r="D85" s="18"/>
      <c r="E85" s="18"/>
      <c r="F85" s="18"/>
      <c r="G85" s="18"/>
      <c r="H85" s="18"/>
      <c r="J85" s="18"/>
      <c r="K85" s="18"/>
    </row>
    <row r="86" spans="3:11" s="2" customFormat="1" ht="12.75">
      <c r="C86" s="18"/>
      <c r="D86" s="18"/>
      <c r="E86" s="18"/>
      <c r="F86" s="18"/>
      <c r="G86" s="18"/>
      <c r="H86" s="18"/>
      <c r="J86" s="18"/>
      <c r="K86" s="18"/>
    </row>
    <row r="87" spans="3:11" s="2" customFormat="1" ht="12.75">
      <c r="C87" s="18"/>
      <c r="D87" s="18"/>
      <c r="E87" s="18"/>
      <c r="F87" s="18"/>
      <c r="G87" s="18"/>
      <c r="H87" s="18"/>
      <c r="J87" s="18"/>
      <c r="K87" s="18"/>
    </row>
    <row r="88" spans="3:11" s="2" customFormat="1" ht="12.75">
      <c r="C88" s="18"/>
      <c r="D88" s="18"/>
      <c r="E88" s="18"/>
      <c r="F88" s="18"/>
      <c r="G88" s="18"/>
      <c r="H88" s="18"/>
      <c r="J88" s="18"/>
      <c r="K88" s="18"/>
    </row>
    <row r="89" spans="3:11" s="2" customFormat="1" ht="12.75">
      <c r="C89" s="18"/>
      <c r="D89" s="18"/>
      <c r="E89" s="18"/>
      <c r="F89" s="18"/>
      <c r="G89" s="18"/>
      <c r="H89" s="18"/>
      <c r="J89" s="18"/>
      <c r="K89" s="18"/>
    </row>
    <row r="90" spans="3:11" s="2" customFormat="1" ht="12.75">
      <c r="C90" s="18"/>
      <c r="D90" s="18"/>
      <c r="E90" s="18"/>
      <c r="F90" s="18"/>
      <c r="G90" s="18"/>
      <c r="H90" s="18"/>
      <c r="J90" s="18"/>
      <c r="K90" s="18"/>
    </row>
    <row r="91" spans="3:11" s="2" customFormat="1" ht="12.75">
      <c r="C91" s="18"/>
      <c r="D91" s="18"/>
      <c r="E91" s="18"/>
      <c r="F91" s="18"/>
      <c r="G91" s="18"/>
      <c r="H91" s="18"/>
      <c r="J91" s="18"/>
      <c r="K91" s="18"/>
    </row>
    <row r="92" spans="3:11" s="2" customFormat="1" ht="12.75">
      <c r="C92" s="18"/>
      <c r="D92" s="18"/>
      <c r="E92" s="18"/>
      <c r="F92" s="18"/>
      <c r="G92" s="18"/>
      <c r="H92" s="18"/>
      <c r="J92" s="18"/>
      <c r="K92" s="18"/>
    </row>
    <row r="93" spans="3:11" s="2" customFormat="1" ht="12.75">
      <c r="C93" s="18"/>
      <c r="D93" s="18"/>
      <c r="E93" s="18"/>
      <c r="F93" s="18"/>
      <c r="G93" s="18"/>
      <c r="H93" s="18"/>
      <c r="J93" s="18"/>
      <c r="K93" s="18"/>
    </row>
    <row r="94" spans="3:11" s="2" customFormat="1" ht="12.75">
      <c r="C94" s="18"/>
      <c r="D94" s="18"/>
      <c r="E94" s="18"/>
      <c r="F94" s="18"/>
      <c r="G94" s="18"/>
      <c r="H94" s="18"/>
      <c r="J94" s="18"/>
      <c r="K94" s="18"/>
    </row>
    <row r="95" spans="3:11" s="2" customFormat="1" ht="12.75">
      <c r="C95" s="18"/>
      <c r="D95" s="18"/>
      <c r="E95" s="18"/>
      <c r="F95" s="18"/>
      <c r="G95" s="18"/>
      <c r="H95" s="18"/>
      <c r="J95" s="18"/>
      <c r="K95" s="18"/>
    </row>
    <row r="96" spans="3:11" s="2" customFormat="1" ht="12.75">
      <c r="C96" s="18"/>
      <c r="D96" s="18"/>
      <c r="E96" s="18"/>
      <c r="F96" s="18"/>
      <c r="G96" s="18"/>
      <c r="H96" s="18"/>
      <c r="J96" s="18"/>
      <c r="K96" s="18"/>
    </row>
    <row r="97" spans="3:11" s="2" customFormat="1" ht="12.75">
      <c r="C97" s="18"/>
      <c r="D97" s="18"/>
      <c r="E97" s="18"/>
      <c r="F97" s="18"/>
      <c r="G97" s="18"/>
      <c r="H97" s="18"/>
      <c r="J97" s="18"/>
      <c r="K97" s="18"/>
    </row>
    <row r="98" spans="3:11" s="2" customFormat="1" ht="12.75">
      <c r="C98" s="18"/>
      <c r="D98" s="18"/>
      <c r="E98" s="18"/>
      <c r="F98" s="18"/>
      <c r="G98" s="18"/>
      <c r="H98" s="18"/>
      <c r="J98" s="18"/>
      <c r="K98" s="18"/>
    </row>
    <row r="99" spans="3:11" s="2" customFormat="1" ht="12.75">
      <c r="C99" s="18"/>
      <c r="D99" s="18"/>
      <c r="E99" s="18"/>
      <c r="F99" s="18"/>
      <c r="G99" s="18"/>
      <c r="H99" s="18"/>
      <c r="J99" s="18"/>
      <c r="K99" s="18"/>
    </row>
    <row r="100" spans="3:11" s="2" customFormat="1" ht="12.75">
      <c r="C100" s="18"/>
      <c r="D100" s="18"/>
      <c r="E100" s="18"/>
      <c r="F100" s="18"/>
      <c r="G100" s="18"/>
      <c r="H100" s="18"/>
      <c r="J100" s="18"/>
      <c r="K100" s="18"/>
    </row>
    <row r="101" spans="3:11" s="2" customFormat="1" ht="12.75">
      <c r="C101" s="18"/>
      <c r="D101" s="18"/>
      <c r="E101" s="18"/>
      <c r="F101" s="18"/>
      <c r="G101" s="18"/>
      <c r="H101" s="18"/>
      <c r="J101" s="18"/>
      <c r="K101" s="18"/>
    </row>
    <row r="102" spans="3:11" s="2" customFormat="1" ht="12.75">
      <c r="C102" s="18"/>
      <c r="D102" s="18"/>
      <c r="E102" s="18"/>
      <c r="F102" s="18"/>
      <c r="G102" s="18"/>
      <c r="H102" s="18"/>
      <c r="J102" s="18"/>
      <c r="K102" s="18"/>
    </row>
    <row r="103" spans="3:11" s="2" customFormat="1" ht="12.75">
      <c r="C103" s="18"/>
      <c r="D103" s="18"/>
      <c r="E103" s="18"/>
      <c r="F103" s="18"/>
      <c r="G103" s="18"/>
      <c r="H103" s="18"/>
      <c r="J103" s="18"/>
      <c r="K103" s="18"/>
    </row>
    <row r="104" spans="3:11" s="2" customFormat="1" ht="12.75">
      <c r="C104" s="18"/>
      <c r="D104" s="18"/>
      <c r="E104" s="18"/>
      <c r="F104" s="18"/>
      <c r="G104" s="18"/>
      <c r="H104" s="18"/>
      <c r="J104" s="18"/>
      <c r="K104" s="18"/>
    </row>
    <row r="105" spans="3:11" s="2" customFormat="1" ht="12.75">
      <c r="C105" s="18"/>
      <c r="D105" s="18"/>
      <c r="E105" s="18"/>
      <c r="F105" s="18"/>
      <c r="G105" s="18"/>
      <c r="H105" s="18"/>
      <c r="J105" s="18"/>
      <c r="K105" s="18"/>
    </row>
    <row r="106" spans="3:11" s="2" customFormat="1" ht="12.75">
      <c r="C106" s="18"/>
      <c r="D106" s="18"/>
      <c r="E106" s="18"/>
      <c r="F106" s="18"/>
      <c r="G106" s="18"/>
      <c r="H106" s="18"/>
      <c r="J106" s="18"/>
      <c r="K106" s="18"/>
    </row>
    <row r="107" spans="3:11" s="2" customFormat="1" ht="12.75">
      <c r="C107" s="18"/>
      <c r="D107" s="18"/>
      <c r="E107" s="18"/>
      <c r="F107" s="18"/>
      <c r="G107" s="18"/>
      <c r="H107" s="18"/>
      <c r="J107" s="18"/>
      <c r="K107" s="18"/>
    </row>
    <row r="108" spans="3:11" s="2" customFormat="1" ht="12.75">
      <c r="C108" s="18"/>
      <c r="D108" s="18"/>
      <c r="E108" s="18"/>
      <c r="F108" s="18"/>
      <c r="G108" s="18"/>
      <c r="H108" s="18"/>
      <c r="J108" s="18"/>
      <c r="K108" s="18"/>
    </row>
    <row r="109" spans="3:11" s="2" customFormat="1" ht="12.75">
      <c r="C109" s="18"/>
      <c r="D109" s="18"/>
      <c r="E109" s="18"/>
      <c r="F109" s="18"/>
      <c r="G109" s="18"/>
      <c r="H109" s="18"/>
      <c r="J109" s="18"/>
      <c r="K109" s="18"/>
    </row>
    <row r="110" spans="3:11" s="2" customFormat="1" ht="12.75">
      <c r="C110" s="18"/>
      <c r="D110" s="18"/>
      <c r="E110" s="18"/>
      <c r="F110" s="18"/>
      <c r="G110" s="18"/>
      <c r="H110" s="18"/>
      <c r="J110" s="18"/>
      <c r="K110" s="18"/>
    </row>
    <row r="111" spans="3:11" s="2" customFormat="1" ht="12.75">
      <c r="C111" s="18"/>
      <c r="D111" s="18"/>
      <c r="E111" s="18"/>
      <c r="F111" s="18"/>
      <c r="G111" s="18"/>
      <c r="H111" s="18"/>
      <c r="J111" s="18"/>
      <c r="K111" s="18"/>
    </row>
    <row r="112" spans="3:11" s="2" customFormat="1" ht="12.75">
      <c r="C112" s="18"/>
      <c r="D112" s="18"/>
      <c r="E112" s="18"/>
      <c r="F112" s="18"/>
      <c r="G112" s="18"/>
      <c r="H112" s="18"/>
      <c r="J112" s="18"/>
      <c r="K112" s="1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2017-03-18T19:22:48Z</dcterms:modified>
  <cp:category/>
  <cp:version/>
  <cp:contentType/>
  <cp:contentStatus/>
</cp:coreProperties>
</file>